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571"/>
  <workbookPr/>
  <mc:AlternateContent xmlns:mc="http://schemas.openxmlformats.org/markup-compatibility/2006">
    <mc:Choice Requires="x15">
      <x15ac:absPath xmlns:x15ac="http://schemas.microsoft.com/office/spreadsheetml/2010/11/ac" url="C:\Webpages\000-2016-Bri-Steel - Bri-Steel2.com\files\"/>
    </mc:Choice>
  </mc:AlternateContent>
  <bookViews>
    <workbookView xWindow="0" yWindow="0" windowWidth="28800" windowHeight="12795"/>
  </bookViews>
  <sheets>
    <sheet name="Carbon Equivalents" sheetId="1" r:id="rId1"/>
  </sheets>
  <definedNames>
    <definedName name="Factor">'Carbon Equivalents'!$J$11:$K$28</definedName>
  </definedNames>
  <calcPr calcId="171027"/>
</workbook>
</file>

<file path=xl/calcChain.xml><?xml version="1.0" encoding="utf-8"?>
<calcChain xmlns="http://schemas.openxmlformats.org/spreadsheetml/2006/main">
  <c r="AC20" i="1" l="1"/>
  <c r="AE20" i="1" s="1"/>
  <c r="AC19" i="1"/>
  <c r="AE19" i="1" s="1"/>
  <c r="AC18" i="1"/>
  <c r="AE18" i="1"/>
  <c r="AC17" i="1"/>
  <c r="AE17" i="1" s="1"/>
  <c r="AC16" i="1"/>
  <c r="AE16" i="1" s="1"/>
  <c r="AC15" i="1"/>
  <c r="AE15" i="1" s="1"/>
  <c r="AC14" i="1"/>
  <c r="AE14" i="1"/>
  <c r="V14" i="1"/>
  <c r="X14" i="1" s="1"/>
  <c r="V15" i="1"/>
  <c r="X15" i="1"/>
  <c r="V16" i="1"/>
  <c r="X16" i="1" s="1"/>
  <c r="V17" i="1"/>
  <c r="X17" i="1" s="1"/>
  <c r="V18" i="1"/>
  <c r="X18" i="1"/>
  <c r="V19" i="1"/>
  <c r="X19" i="1" s="1"/>
  <c r="V20" i="1"/>
  <c r="X20" i="1" s="1"/>
  <c r="V21" i="1"/>
  <c r="X21" i="1" s="1"/>
  <c r="V22" i="1"/>
  <c r="X22" i="1"/>
  <c r="F23" i="1"/>
  <c r="H23" i="1" s="1"/>
  <c r="F22" i="1"/>
  <c r="H22" i="1" s="1"/>
  <c r="F21" i="1"/>
  <c r="H21" i="1" s="1"/>
  <c r="F20" i="1"/>
  <c r="H20" i="1" s="1"/>
  <c r="F19" i="1"/>
  <c r="H19" i="1" s="1"/>
  <c r="F18" i="1"/>
  <c r="H18" i="1" s="1"/>
  <c r="F17" i="1"/>
  <c r="H17" i="1" s="1"/>
  <c r="F16" i="1"/>
  <c r="H16" i="1" s="1"/>
  <c r="G23" i="1"/>
  <c r="G22" i="1"/>
  <c r="G21" i="1"/>
  <c r="G20" i="1"/>
  <c r="G19" i="1"/>
  <c r="G18" i="1"/>
  <c r="G17" i="1"/>
  <c r="G16" i="1"/>
  <c r="G15" i="1"/>
  <c r="F15" i="1"/>
  <c r="H15" i="1" s="1"/>
  <c r="H24" i="1" s="1"/>
  <c r="B44" i="1"/>
  <c r="B41" i="1"/>
  <c r="B38" i="1"/>
  <c r="B35" i="1"/>
  <c r="B32" i="1"/>
  <c r="O22" i="1"/>
  <c r="Q22" i="1" s="1"/>
  <c r="O21" i="1"/>
  <c r="O20" i="1"/>
  <c r="Q20" i="1" s="1"/>
  <c r="O19" i="1"/>
  <c r="Q19" i="1" s="1"/>
  <c r="O18" i="1"/>
  <c r="Q18" i="1" s="1"/>
  <c r="O17" i="1"/>
  <c r="O16" i="1"/>
  <c r="Q16" i="1" s="1"/>
  <c r="Q17" i="1"/>
  <c r="Q21" i="1"/>
  <c r="H14" i="1"/>
  <c r="F14" i="1"/>
  <c r="AE21" i="1" l="1"/>
  <c r="Q23" i="1"/>
  <c r="X23" i="1"/>
</calcChain>
</file>

<file path=xl/comments1.xml><?xml version="1.0" encoding="utf-8"?>
<comments xmlns="http://schemas.openxmlformats.org/spreadsheetml/2006/main">
  <authors>
    <author>Kenton Dechant</author>
  </authors>
  <commentList>
    <comment ref="F31" authorId="0" shapeId="0">
      <text>
        <r>
          <rPr>
            <b/>
            <sz val="9"/>
            <color indexed="81"/>
            <rFont val="Tahoma"/>
            <family val="2"/>
          </rPr>
          <t>Kenton Dechant:</t>
        </r>
        <r>
          <rPr>
            <sz val="9"/>
            <color indexed="81"/>
            <rFont val="Tahoma"/>
            <family val="2"/>
          </rPr>
          <t xml:space="preserve">
Refer to "Introduction to Cold Regions Engineering" by Dean R. Freitag</t>
        </r>
      </text>
    </comment>
  </commentList>
</comments>
</file>

<file path=xl/sharedStrings.xml><?xml version="1.0" encoding="utf-8"?>
<sst xmlns="http://schemas.openxmlformats.org/spreadsheetml/2006/main" count="150" uniqueCount="92">
  <si>
    <t>High C and low Mn (i.e., a low Mn/C ratio) result in a lower CVN transition temperature</t>
  </si>
  <si>
    <t>&gt;2.5</t>
  </si>
  <si>
    <t>&gt;20</t>
  </si>
  <si>
    <t>Mn binds up residual S, so that the S doesn't form FeS, which causes the steel to be brittle,</t>
  </si>
  <si>
    <t>loses ductility and may have hot shortness.</t>
  </si>
  <si>
    <t>If these elements are above 0.03%, then they are likely intentional microalloy additions.</t>
  </si>
  <si>
    <t>If they are not stated on the MTR, but the strength seems abnormally high, microalloying may be the cause.</t>
  </si>
  <si>
    <t>a Mn / Si ratio less than 8:1 may make ERW pipe strip more prone to liquidity defects</t>
  </si>
  <si>
    <t>Manganese / Silicon Ratio</t>
  </si>
  <si>
    <t>Nickel/Copper Ratio</t>
  </si>
  <si>
    <t>a Ni / Cu ratio of 1:3 reduces the likelihood of copper hot-shortness upon hot working of carbon steels.</t>
  </si>
  <si>
    <t>This is only a concern if the product remains at the hot-working temperature for a significant amount of time.</t>
  </si>
  <si>
    <t>Carbon Equivalent API 5L if %C is less than 0.12</t>
  </si>
  <si>
    <t>Explanation (also click on the hyperlinks)</t>
  </si>
  <si>
    <t>Carbon Equivalent
Calculator</t>
  </si>
  <si>
    <t>CSA</t>
  </si>
  <si>
    <t>IIW</t>
  </si>
  <si>
    <t>Pcm</t>
  </si>
  <si>
    <t>Carbon Equivalent API 5L if %C is greater than or equal to 0.12</t>
  </si>
  <si>
    <t>JIS</t>
  </si>
  <si>
    <t>Carbon Equivalent (JIS)</t>
  </si>
  <si>
    <t>Carbon Equivalent used by JIS G3106 and G3115</t>
  </si>
  <si>
    <t>/40</t>
  </si>
  <si>
    <t>/4</t>
  </si>
  <si>
    <t>/14</t>
  </si>
  <si>
    <t>C</t>
  </si>
  <si>
    <t>F</t>
  </si>
  <si>
    <t>Mn</t>
  </si>
  <si>
    <t>Si</t>
  </si>
  <si>
    <t>Cu</t>
  </si>
  <si>
    <t>Ni</t>
  </si>
  <si>
    <t>Cr</t>
  </si>
  <si>
    <t>Mo</t>
  </si>
  <si>
    <t>V</t>
  </si>
  <si>
    <t>Nb</t>
  </si>
  <si>
    <t>B</t>
  </si>
  <si>
    <t>Weighted</t>
  </si>
  <si>
    <t>CE</t>
  </si>
  <si>
    <t>Assumed Value</t>
  </si>
  <si>
    <t>Carbon Equivalent ASTM A106 Supplementary S6</t>
  </si>
  <si>
    <t>Carbon Equivalent (IIW)</t>
  </si>
  <si>
    <t>Carbon Equivalent (Pcm)</t>
  </si>
  <si>
    <t>Manganese / Carbon Ratio</t>
  </si>
  <si>
    <t>Manganese / Sulfur Ratio</t>
  </si>
  <si>
    <t>S</t>
  </si>
  <si>
    <t>P</t>
  </si>
  <si>
    <t>*assume 0.2 for recycled steel</t>
  </si>
  <si>
    <t>For explanation of alloying content, see</t>
  </si>
  <si>
    <t>http://www.metallurgvanadium.com/contents.html</t>
  </si>
  <si>
    <t>I've never received any spam from these guys</t>
  </si>
  <si>
    <t>and the content is excellent</t>
  </si>
  <si>
    <t>Kenton Dechant, P.Eng.</t>
  </si>
  <si>
    <t>Quality Manager</t>
  </si>
  <si>
    <t>CELL: +001(780) 953-0093</t>
  </si>
  <si>
    <t>Enter data into the yellow cells</t>
  </si>
  <si>
    <t>Factor</t>
  </si>
  <si>
    <t>0.010*</t>
  </si>
  <si>
    <t>x5</t>
  </si>
  <si>
    <t>-</t>
  </si>
  <si>
    <t>/1</t>
  </si>
  <si>
    <t>/6</t>
  </si>
  <si>
    <t>/24</t>
  </si>
  <si>
    <t>/15</t>
  </si>
  <si>
    <t>/20</t>
  </si>
  <si>
    <t>/5</t>
  </si>
  <si>
    <t>x1</t>
  </si>
  <si>
    <t>You have to fill out the registration form, but</t>
  </si>
  <si>
    <t>Weight</t>
  </si>
  <si>
    <t>Factored</t>
  </si>
  <si>
    <t>/30</t>
  </si>
  <si>
    <t>/60</t>
  </si>
  <si>
    <t>/10</t>
  </si>
  <si>
    <t>Other measurables:</t>
  </si>
  <si>
    <t>%C</t>
  </si>
  <si>
    <t>Carbon Equivalent NACE RP0472 / NACE 8X194</t>
  </si>
  <si>
    <t>Desired</t>
  </si>
  <si>
    <t>&gt;0.33</t>
  </si>
  <si>
    <t>&lt; 8</t>
  </si>
  <si>
    <t>Ti</t>
  </si>
  <si>
    <t>Microalloyed</t>
  </si>
  <si>
    <t>V, Nb or Ti above 0.03%?</t>
  </si>
  <si>
    <t>Last Updated: 2016 Mar 11</t>
  </si>
  <si>
    <t>Bri-Steel Manufacturing</t>
  </si>
  <si>
    <t>2125-64 Avenue NW</t>
  </si>
  <si>
    <t>Edmonton AB T6P 1Z4</t>
  </si>
  <si>
    <t>TEL: +001(780) 469-6603</t>
  </si>
  <si>
    <t>FAX: +001(780) 469-6986</t>
  </si>
  <si>
    <t>kdechant@bri-steel.com</t>
  </si>
  <si>
    <t>Carbon Equivalent CSA Z245.1</t>
  </si>
  <si>
    <t>Carbon Equivalent CSA Z245.11</t>
  </si>
  <si>
    <t>Carbon Equivalent CSA Z245.12</t>
  </si>
  <si>
    <t>For -30°C, use Mn:C of 2.5 or higher; For -60°C, use Mn:C of 4.5 or higher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</si>
</sst>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0"/>
  </numFmts>
  <fonts count="10" x14ac:knownFonts="1">
    <font>
      <sz val="10"/>
      <name val="Arial"/>
    </font>
    <font>
      <u/>
      <sz val="10"/>
      <color indexed="12"/>
      <name val="Arial"/>
      <family val="2"/>
    </font>
    <font>
      <b/>
      <sz val="10"/>
      <name val="Arial"/>
      <family val="2"/>
    </font>
    <font>
      <sz val="10"/>
      <color indexed="50"/>
      <name val="Arial"/>
      <family val="2"/>
    </font>
    <font>
      <sz val="10"/>
      <color indexed="48"/>
      <name val="Arial"/>
      <family val="2"/>
    </font>
    <font>
      <b/>
      <sz val="28"/>
      <name val="Maiandra GD"/>
      <family val="2"/>
    </font>
    <font>
      <b/>
      <sz val="8"/>
      <name val="Arial"/>
      <family val="2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8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92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1" fillId="0" borderId="4" xfId="1" applyBorder="1" applyAlignment="1" applyProtection="1"/>
    <xf numFmtId="0" fontId="0" fillId="0" borderId="6" xfId="0" applyBorder="1"/>
    <xf numFmtId="0" fontId="0" fillId="0" borderId="7" xfId="0" applyBorder="1"/>
    <xf numFmtId="0" fontId="2" fillId="0" borderId="1" xfId="0" applyFont="1" applyBorder="1"/>
    <xf numFmtId="0" fontId="2" fillId="0" borderId="4" xfId="0" applyFont="1" applyBorder="1"/>
    <xf numFmtId="0" fontId="0" fillId="0" borderId="8" xfId="0" applyFill="1" applyBorder="1" applyProtection="1"/>
    <xf numFmtId="165" fontId="0" fillId="2" borderId="8" xfId="0" applyNumberFormat="1" applyFill="1" applyBorder="1" applyProtection="1">
      <protection locked="0"/>
    </xf>
    <xf numFmtId="0" fontId="0" fillId="0" borderId="9" xfId="0" applyBorder="1"/>
    <xf numFmtId="2" fontId="0" fillId="3" borderId="8" xfId="0" applyNumberFormat="1" applyFill="1" applyBorder="1"/>
    <xf numFmtId="0" fontId="0" fillId="0" borderId="0" xfId="0" quotePrefix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0" xfId="0" applyFont="1" applyBorder="1"/>
    <xf numFmtId="2" fontId="0" fillId="0" borderId="0" xfId="0" applyNumberFormat="1" applyBorder="1"/>
    <xf numFmtId="2" fontId="0" fillId="0" borderId="5" xfId="0" applyNumberFormat="1" applyBorder="1"/>
    <xf numFmtId="0" fontId="0" fillId="0" borderId="0" xfId="0" applyBorder="1" applyAlignment="1">
      <alignment shrinkToFit="1"/>
    </xf>
    <xf numFmtId="0" fontId="0" fillId="0" borderId="0" xfId="0" applyBorder="1" applyAlignment="1">
      <alignment horizontal="center"/>
    </xf>
    <xf numFmtId="0" fontId="0" fillId="0" borderId="0" xfId="0" quotePrefix="1" applyBorder="1" applyAlignment="1">
      <alignment horizontal="center"/>
    </xf>
    <xf numFmtId="165" fontId="0" fillId="0" borderId="0" xfId="0" applyNumberFormat="1" applyBorder="1"/>
    <xf numFmtId="165" fontId="0" fillId="0" borderId="0" xfId="0" quotePrefix="1" applyNumberFormat="1" applyBorder="1" applyAlignment="1">
      <alignment horizontal="right"/>
    </xf>
    <xf numFmtId="0" fontId="0" fillId="0" borderId="0" xfId="0" applyFill="1" applyBorder="1"/>
    <xf numFmtId="2" fontId="0" fillId="0" borderId="6" xfId="0" applyNumberFormat="1" applyBorder="1"/>
    <xf numFmtId="2" fontId="0" fillId="0" borderId="7" xfId="0" applyNumberFormat="1" applyBorder="1"/>
    <xf numFmtId="0" fontId="0" fillId="0" borderId="5" xfId="0" applyFill="1" applyBorder="1"/>
    <xf numFmtId="0" fontId="0" fillId="0" borderId="2" xfId="0" applyBorder="1" applyProtection="1"/>
    <xf numFmtId="0" fontId="0" fillId="0" borderId="0" xfId="0" applyBorder="1" applyProtection="1"/>
    <xf numFmtId="165" fontId="0" fillId="0" borderId="0" xfId="0" applyNumberFormat="1" applyFill="1" applyBorder="1"/>
    <xf numFmtId="0" fontId="0" fillId="0" borderId="0" xfId="0" applyAlignment="1">
      <alignment horizontal="center"/>
    </xf>
    <xf numFmtId="0" fontId="2" fillId="0" borderId="0" xfId="0" applyFont="1"/>
    <xf numFmtId="164" fontId="0" fillId="3" borderId="9" xfId="0" applyNumberFormat="1" applyFill="1" applyBorder="1"/>
    <xf numFmtId="0" fontId="2" fillId="3" borderId="9" xfId="0" applyFont="1" applyFill="1" applyBorder="1"/>
    <xf numFmtId="165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5" fontId="0" fillId="2" borderId="12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2" fillId="0" borderId="6" xfId="0" applyFont="1" applyBorder="1"/>
    <xf numFmtId="2" fontId="0" fillId="0" borderId="8" xfId="0" applyNumberFormat="1" applyFill="1" applyBorder="1" applyProtection="1"/>
    <xf numFmtId="165" fontId="0" fillId="0" borderId="8" xfId="0" applyNumberFormat="1" applyFill="1" applyBorder="1" applyProtection="1"/>
    <xf numFmtId="0" fontId="5" fillId="0" borderId="0" xfId="0" applyFont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0" fillId="0" borderId="4" xfId="0" applyBorder="1" applyAlignment="1">
      <alignment horizontal="center"/>
    </xf>
    <xf numFmtId="0" fontId="0" fillId="0" borderId="9" xfId="0" applyBorder="1" applyAlignment="1">
      <alignment horizontal="center"/>
    </xf>
    <xf numFmtId="0" fontId="5" fillId="0" borderId="0" xfId="0" applyFont="1" applyAlignment="1">
      <alignment wrapText="1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quotePrefix="1" applyBorder="1" applyAlignment="1">
      <alignment vertical="center"/>
    </xf>
    <xf numFmtId="0" fontId="0" fillId="0" borderId="5" xfId="0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6" xfId="0" applyBorder="1" applyAlignment="1">
      <alignment vertical="center"/>
    </xf>
    <xf numFmtId="0" fontId="1" fillId="0" borderId="6" xfId="1" applyBorder="1" applyAlignment="1" applyProtection="1">
      <alignment vertical="center"/>
    </xf>
    <xf numFmtId="0" fontId="0" fillId="0" borderId="7" xfId="0" applyBorder="1" applyAlignment="1">
      <alignment vertical="center"/>
    </xf>
    <xf numFmtId="0" fontId="0" fillId="0" borderId="14" xfId="0" applyBorder="1"/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quotePrefix="1" applyBorder="1" applyAlignment="1">
      <alignment horizontal="center"/>
    </xf>
    <xf numFmtId="0" fontId="6" fillId="0" borderId="0" xfId="0" applyFont="1" applyAlignment="1">
      <alignment shrinkToFit="1"/>
    </xf>
    <xf numFmtId="0" fontId="7" fillId="0" borderId="6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quotePrefix="1" applyFont="1" applyBorder="1" applyAlignment="1">
      <alignment vertical="center"/>
    </xf>
    <xf numFmtId="0" fontId="0" fillId="0" borderId="18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/>
    <xf numFmtId="0" fontId="3" fillId="4" borderId="0" xfId="0" applyFont="1" applyFill="1" applyAlignment="1">
      <alignment horizontal="center" vertical="center"/>
    </xf>
    <xf numFmtId="0" fontId="1" fillId="0" borderId="1" xfId="1" applyBorder="1" applyAlignment="1" applyProtection="1"/>
    <xf numFmtId="0" fontId="0" fillId="0" borderId="2" xfId="0" applyBorder="1" applyAlignment="1"/>
    <xf numFmtId="0" fontId="0" fillId="0" borderId="16" xfId="0" applyBorder="1" applyAlignment="1"/>
    <xf numFmtId="0" fontId="0" fillId="0" borderId="1" xfId="0" applyBorder="1" applyAlignment="1"/>
    <xf numFmtId="0" fontId="7" fillId="0" borderId="18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1" fillId="0" borderId="1" xfId="1" applyFont="1" applyBorder="1" applyAlignment="1" applyProtection="1"/>
  </cellXfs>
  <cellStyles count="2">
    <cellStyle name="Hyperlink" xfId="1" builtinId="8"/>
    <cellStyle name="Normal" xfId="0" builtinId="0"/>
  </cellStyles>
  <dxfs count="2">
    <dxf>
      <font>
        <condense val="0"/>
        <extend val="0"/>
        <color auto="1"/>
      </font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4</xdr:col>
      <xdr:colOff>137160</xdr:colOff>
      <xdr:row>4</xdr:row>
      <xdr:rowOff>149733</xdr:rowOff>
    </xdr:to>
    <xdr:pic>
      <xdr:nvPicPr>
        <xdr:cNvPr id="3" name="Picture 2" descr="P:\BSM Production Data\ Bri-Steel Corporate\2014 Bri-Steel Logo Black_Background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" y="95250"/>
          <a:ext cx="1954530" cy="6297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books.google.com/books?id=gWg-rchM700C&amp;pg=PA46&amp;lpg=PA46&amp;dq=%22manganese+sulfur+ratio%22+steel&amp;source=bl&amp;ots=xGFcmEUCsm&amp;sig=CI8NfcMBUnZvh-OHKszPwvcVYFM&amp;hl=en&amp;ei=-cOtSZe-GpKWsQOykMHRBA&amp;sa=X&amp;oi=book_result&amp;resnum=5&amp;ct=result" TargetMode="External"/><Relationship Id="rId7" Type="http://schemas.openxmlformats.org/officeDocument/2006/relationships/comments" Target="../comments1.xml"/><Relationship Id="rId2" Type="http://schemas.openxmlformats.org/officeDocument/2006/relationships/hyperlink" Target="mailto:kdechant@bri-steel.com" TargetMode="External"/><Relationship Id="rId1" Type="http://schemas.openxmlformats.org/officeDocument/2006/relationships/hyperlink" Target="http://www.metallurgvanadium.com/contents.html" TargetMode="External"/><Relationship Id="rId6" Type="http://schemas.openxmlformats.org/officeDocument/2006/relationships/vmlDrawing" Target="../drawings/vmlDrawing1.vml"/><Relationship Id="rId5" Type="http://schemas.openxmlformats.org/officeDocument/2006/relationships/drawing" Target="../drawings/drawing1.xml"/><Relationship Id="rId4" Type="http://schemas.openxmlformats.org/officeDocument/2006/relationships/hyperlink" Target="http://books.google.com/books?id=jN34RAqTA-8C&amp;pg=PA34&amp;lpg=PA34&amp;dq=hot+short+copper+steel&amp;source=bl&amp;ots=PhBeNM3P95&amp;sig=G0AFdPk3x84os4R8Yk5yAS9-6IU&amp;hl=en&amp;ei=r_A3Sp6bIIzasgPE4Yj-Bg&amp;sa=X&amp;oi=book_result&amp;ct=result&amp;resnum=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AF44"/>
  <sheetViews>
    <sheetView showGridLines="0" tabSelected="1" workbookViewId="0">
      <selection activeCell="D15" sqref="D15"/>
    </sheetView>
  </sheetViews>
  <sheetFormatPr defaultColWidth="8.85546875" defaultRowHeight="12.75" x14ac:dyDescent="0.2"/>
  <cols>
    <col min="1" max="1" width="2.140625" customWidth="1"/>
    <col min="5" max="5" width="6.28515625" bestFit="1" customWidth="1"/>
    <col min="6" max="6" width="10.42578125" bestFit="1" customWidth="1"/>
    <col min="7" max="7" width="7.140625" customWidth="1"/>
    <col min="25" max="25" width="11.85546875" customWidth="1"/>
  </cols>
  <sheetData>
    <row r="1" spans="2:32" ht="7.5" customHeight="1" thickBot="1" x14ac:dyDescent="0.25">
      <c r="C1" s="8"/>
      <c r="D1" s="8"/>
      <c r="E1" s="8"/>
      <c r="F1" s="8"/>
      <c r="G1" s="8"/>
      <c r="H1" s="8"/>
      <c r="I1" s="43"/>
      <c r="J1" s="8"/>
      <c r="K1" s="8"/>
      <c r="L1" s="8"/>
      <c r="M1" s="8"/>
      <c r="N1" s="5"/>
    </row>
    <row r="2" spans="2:32" ht="12.75" customHeight="1" x14ac:dyDescent="0.5">
      <c r="B2" s="51"/>
      <c r="C2" s="52"/>
      <c r="D2" s="52"/>
      <c r="E2" s="52"/>
      <c r="F2" s="52"/>
      <c r="G2" s="52"/>
      <c r="H2" s="52" t="s">
        <v>51</v>
      </c>
      <c r="I2" s="52"/>
      <c r="J2" s="52"/>
      <c r="K2" s="52"/>
      <c r="L2" s="52"/>
      <c r="M2" s="53"/>
      <c r="N2" s="4"/>
      <c r="O2" s="90" t="s">
        <v>14</v>
      </c>
      <c r="P2" s="90"/>
      <c r="Q2" s="90"/>
      <c r="R2" s="90"/>
      <c r="S2" s="90"/>
      <c r="T2" s="90"/>
      <c r="U2" s="50"/>
      <c r="V2" s="50"/>
      <c r="W2" s="50"/>
      <c r="X2" s="50"/>
      <c r="Y2" s="50"/>
      <c r="Z2" s="50"/>
    </row>
    <row r="3" spans="2:32" ht="12.75" customHeight="1" x14ac:dyDescent="0.5">
      <c r="B3" s="54"/>
      <c r="C3" s="55"/>
      <c r="D3" s="55"/>
      <c r="E3" s="55"/>
      <c r="F3" s="55"/>
      <c r="G3" s="55"/>
      <c r="H3" s="55" t="s">
        <v>52</v>
      </c>
      <c r="I3" s="55"/>
      <c r="J3" s="55"/>
      <c r="K3" s="70" t="s">
        <v>85</v>
      </c>
      <c r="L3" s="55"/>
      <c r="M3" s="57"/>
      <c r="O3" s="90"/>
      <c r="P3" s="90"/>
      <c r="Q3" s="90"/>
      <c r="R3" s="90"/>
      <c r="S3" s="90"/>
      <c r="T3" s="90"/>
      <c r="U3" s="78" t="s">
        <v>54</v>
      </c>
      <c r="V3" s="78"/>
      <c r="W3" s="78"/>
      <c r="X3" s="50"/>
      <c r="Y3" s="50"/>
      <c r="Z3" s="50"/>
    </row>
    <row r="4" spans="2:32" ht="12.75" customHeight="1" x14ac:dyDescent="0.5">
      <c r="B4" s="54"/>
      <c r="C4" s="55"/>
      <c r="D4" s="55"/>
      <c r="E4" s="55"/>
      <c r="F4" s="55"/>
      <c r="G4" s="55"/>
      <c r="H4" s="58" t="s">
        <v>82</v>
      </c>
      <c r="I4" s="55"/>
      <c r="J4" s="55"/>
      <c r="K4" s="70" t="s">
        <v>86</v>
      </c>
      <c r="L4" s="55"/>
      <c r="M4" s="57"/>
      <c r="O4" s="90"/>
      <c r="P4" s="90"/>
      <c r="Q4" s="90"/>
      <c r="R4" s="90"/>
      <c r="S4" s="90"/>
      <c r="T4" s="90"/>
      <c r="U4" s="78"/>
      <c r="V4" s="78"/>
      <c r="W4" s="78"/>
      <c r="X4" s="50"/>
      <c r="Y4" s="50"/>
      <c r="Z4" s="50"/>
    </row>
    <row r="5" spans="2:32" ht="12.75" customHeight="1" x14ac:dyDescent="0.5">
      <c r="B5" s="54"/>
      <c r="C5" s="55"/>
      <c r="D5" s="55"/>
      <c r="E5" s="55"/>
      <c r="F5" s="55"/>
      <c r="G5" s="55"/>
      <c r="H5" s="69" t="s">
        <v>83</v>
      </c>
      <c r="I5" s="55"/>
      <c r="J5" s="55"/>
      <c r="K5" s="56" t="s">
        <v>53</v>
      </c>
      <c r="L5" s="55"/>
      <c r="M5" s="57"/>
      <c r="O5" s="90"/>
      <c r="P5" s="90"/>
      <c r="Q5" s="90"/>
      <c r="R5" s="90"/>
      <c r="S5" s="90"/>
      <c r="T5" s="90"/>
      <c r="U5" s="50"/>
      <c r="V5" s="50"/>
      <c r="W5" s="50"/>
      <c r="X5" s="50"/>
      <c r="Y5" s="50"/>
      <c r="Z5" s="50"/>
    </row>
    <row r="6" spans="2:32" ht="13.5" customHeight="1" thickBot="1" x14ac:dyDescent="0.55000000000000004">
      <c r="B6" s="59"/>
      <c r="C6" s="68" t="s">
        <v>81</v>
      </c>
      <c r="D6" s="60"/>
      <c r="E6" s="60"/>
      <c r="F6" s="60"/>
      <c r="G6" s="60"/>
      <c r="H6" s="68" t="s">
        <v>84</v>
      </c>
      <c r="I6" s="60"/>
      <c r="J6" s="60"/>
      <c r="K6" s="61" t="s">
        <v>87</v>
      </c>
      <c r="L6" s="60"/>
      <c r="M6" s="62"/>
      <c r="O6" s="90"/>
      <c r="P6" s="90"/>
      <c r="Q6" s="90"/>
      <c r="R6" s="90"/>
      <c r="S6" s="90"/>
      <c r="T6" s="90"/>
      <c r="U6" s="50"/>
      <c r="V6" s="50"/>
      <c r="W6" s="50"/>
      <c r="X6" s="50"/>
      <c r="Y6" s="50"/>
      <c r="Z6" s="50"/>
    </row>
    <row r="7" spans="2:32" ht="36" customHeight="1" thickBot="1" x14ac:dyDescent="0.25"/>
    <row r="8" spans="2:32" ht="12.75" customHeight="1" x14ac:dyDescent="0.2">
      <c r="B8" s="86" t="s">
        <v>15</v>
      </c>
      <c r="C8" s="87"/>
      <c r="D8" s="46"/>
      <c r="M8" s="86" t="s">
        <v>16</v>
      </c>
      <c r="N8" s="87"/>
      <c r="O8" s="46"/>
      <c r="T8" s="86" t="s">
        <v>17</v>
      </c>
      <c r="U8" s="87"/>
      <c r="V8" s="46"/>
      <c r="AA8" s="86" t="s">
        <v>19</v>
      </c>
      <c r="AB8" s="87"/>
      <c r="AC8" s="46"/>
    </row>
    <row r="9" spans="2:32" ht="13.5" customHeight="1" thickBot="1" x14ac:dyDescent="0.25">
      <c r="B9" s="88"/>
      <c r="C9" s="89"/>
      <c r="D9" s="47"/>
      <c r="M9" s="88"/>
      <c r="N9" s="89"/>
      <c r="O9" s="47"/>
      <c r="T9" s="88"/>
      <c r="U9" s="89"/>
      <c r="V9" s="47"/>
      <c r="AA9" s="88"/>
      <c r="AB9" s="89"/>
      <c r="AC9" s="47"/>
    </row>
    <row r="10" spans="2:32" x14ac:dyDescent="0.2">
      <c r="B10" s="10" t="s">
        <v>88</v>
      </c>
      <c r="C10" s="2"/>
      <c r="D10" s="2"/>
      <c r="E10" s="2"/>
      <c r="F10" s="2"/>
      <c r="G10" s="2"/>
      <c r="H10" s="2"/>
      <c r="I10" s="2"/>
      <c r="J10" s="2" t="s">
        <v>73</v>
      </c>
      <c r="K10" s="3" t="s">
        <v>26</v>
      </c>
      <c r="M10" s="10" t="s">
        <v>40</v>
      </c>
      <c r="N10" s="2"/>
      <c r="O10" s="2"/>
      <c r="P10" s="2"/>
      <c r="Q10" s="2"/>
      <c r="R10" s="3"/>
      <c r="T10" s="10" t="s">
        <v>41</v>
      </c>
      <c r="U10" s="2"/>
      <c r="V10" s="30"/>
      <c r="W10" s="2"/>
      <c r="X10" s="2"/>
      <c r="Y10" s="3"/>
      <c r="AA10" s="10" t="s">
        <v>20</v>
      </c>
      <c r="AB10" s="2"/>
      <c r="AC10" s="30"/>
      <c r="AD10" s="2"/>
      <c r="AE10" s="2"/>
      <c r="AF10" s="3"/>
    </row>
    <row r="11" spans="2:32" x14ac:dyDescent="0.2">
      <c r="B11" s="11" t="s">
        <v>89</v>
      </c>
      <c r="C11" s="5"/>
      <c r="D11" s="5"/>
      <c r="E11" s="5"/>
      <c r="F11" s="5"/>
      <c r="G11" s="5"/>
      <c r="H11" s="5"/>
      <c r="I11" s="5"/>
      <c r="J11" s="19">
        <v>0</v>
      </c>
      <c r="K11" s="20">
        <v>0.53</v>
      </c>
      <c r="M11" s="11" t="s">
        <v>39</v>
      </c>
      <c r="N11" s="5"/>
      <c r="O11" s="5"/>
      <c r="P11" s="5"/>
      <c r="Q11" s="5"/>
      <c r="R11" s="6"/>
      <c r="T11" s="11" t="s">
        <v>18</v>
      </c>
      <c r="U11" s="5"/>
      <c r="V11" s="31"/>
      <c r="W11" s="5"/>
      <c r="X11" s="5"/>
      <c r="Y11" s="6"/>
      <c r="AA11" s="11" t="s">
        <v>21</v>
      </c>
      <c r="AB11" s="5"/>
      <c r="AC11" s="31"/>
      <c r="AD11" s="5"/>
      <c r="AE11" s="5"/>
      <c r="AF11" s="6"/>
    </row>
    <row r="12" spans="2:32" x14ac:dyDescent="0.2">
      <c r="B12" s="11" t="s">
        <v>90</v>
      </c>
      <c r="C12" s="5"/>
      <c r="D12" s="5"/>
      <c r="E12" s="5"/>
      <c r="F12" s="5"/>
      <c r="G12" s="5"/>
      <c r="H12" s="5"/>
      <c r="I12" s="5"/>
      <c r="J12" s="19">
        <v>0.06</v>
      </c>
      <c r="K12" s="20">
        <v>0.54</v>
      </c>
      <c r="M12" s="11" t="s">
        <v>12</v>
      </c>
      <c r="N12" s="5"/>
      <c r="O12" s="5"/>
      <c r="P12" s="5"/>
      <c r="Q12" s="5"/>
      <c r="R12" s="6"/>
      <c r="T12" s="4"/>
      <c r="U12" s="5"/>
      <c r="V12" s="31"/>
      <c r="W12" s="5"/>
      <c r="X12" s="5"/>
      <c r="Y12" s="6"/>
      <c r="AA12" s="4"/>
      <c r="AB12" s="5"/>
      <c r="AC12" s="31"/>
      <c r="AD12" s="5"/>
      <c r="AE12" s="5"/>
      <c r="AF12" s="6"/>
    </row>
    <row r="13" spans="2:32" ht="13.5" thickBot="1" x14ac:dyDescent="0.25">
      <c r="B13" s="4"/>
      <c r="C13" s="21" t="s">
        <v>38</v>
      </c>
      <c r="D13" s="5"/>
      <c r="E13" s="22" t="s">
        <v>55</v>
      </c>
      <c r="F13" s="22" t="s">
        <v>68</v>
      </c>
      <c r="G13" s="22" t="s">
        <v>67</v>
      </c>
      <c r="H13" s="22" t="s">
        <v>36</v>
      </c>
      <c r="I13" s="5"/>
      <c r="J13" s="19">
        <v>7.0000000000000007E-2</v>
      </c>
      <c r="K13" s="20">
        <v>0.56000000000000005</v>
      </c>
      <c r="M13" s="11" t="s">
        <v>74</v>
      </c>
      <c r="N13" s="5"/>
      <c r="O13" s="5"/>
      <c r="P13" s="5"/>
      <c r="Q13" s="5"/>
      <c r="R13" s="6"/>
      <c r="T13" s="4"/>
      <c r="U13" s="21" t="s">
        <v>38</v>
      </c>
      <c r="V13" s="31"/>
      <c r="W13" s="22" t="s">
        <v>55</v>
      </c>
      <c r="X13" s="22" t="s">
        <v>68</v>
      </c>
      <c r="Y13" s="6"/>
      <c r="AA13" s="4"/>
      <c r="AB13" s="21" t="s">
        <v>38</v>
      </c>
      <c r="AC13" s="31"/>
      <c r="AD13" s="22" t="s">
        <v>55</v>
      </c>
      <c r="AE13" s="22" t="s">
        <v>68</v>
      </c>
      <c r="AF13" s="6"/>
    </row>
    <row r="14" spans="2:32" x14ac:dyDescent="0.2">
      <c r="B14" s="4" t="s">
        <v>25</v>
      </c>
      <c r="C14" s="5"/>
      <c r="D14" s="38">
        <v>0.21</v>
      </c>
      <c r="E14" s="23" t="s">
        <v>59</v>
      </c>
      <c r="F14" s="24">
        <f>D14</f>
        <v>0.21</v>
      </c>
      <c r="G14" s="22" t="s">
        <v>65</v>
      </c>
      <c r="H14" s="24">
        <f>D14</f>
        <v>0.21</v>
      </c>
      <c r="I14" s="5"/>
      <c r="J14" s="19">
        <v>0.08</v>
      </c>
      <c r="K14" s="20">
        <v>0.57999999999999996</v>
      </c>
      <c r="M14" s="4"/>
      <c r="N14" s="5"/>
      <c r="O14" s="5"/>
      <c r="P14" s="5"/>
      <c r="Q14" s="5"/>
      <c r="R14" s="6"/>
      <c r="T14" s="4" t="s">
        <v>25</v>
      </c>
      <c r="U14" s="5"/>
      <c r="V14" s="44">
        <f t="shared" ref="V14:V21" si="0">D14</f>
        <v>0.21</v>
      </c>
      <c r="W14" s="23" t="s">
        <v>59</v>
      </c>
      <c r="X14" s="24">
        <f>V14</f>
        <v>0.21</v>
      </c>
      <c r="Y14" s="6"/>
      <c r="AA14" s="4" t="s">
        <v>25</v>
      </c>
      <c r="AB14" s="5"/>
      <c r="AC14" s="44">
        <f>D14</f>
        <v>0.21</v>
      </c>
      <c r="AD14" s="23" t="s">
        <v>59</v>
      </c>
      <c r="AE14" s="24">
        <f>AC14</f>
        <v>0.21</v>
      </c>
      <c r="AF14" s="6"/>
    </row>
    <row r="15" spans="2:32" x14ac:dyDescent="0.2">
      <c r="B15" s="4" t="s">
        <v>27</v>
      </c>
      <c r="C15" s="5"/>
      <c r="D15" s="39">
        <v>0.94</v>
      </c>
      <c r="E15" s="23" t="s">
        <v>60</v>
      </c>
      <c r="F15" s="24">
        <f>D15/6</f>
        <v>0.15666666666666665</v>
      </c>
      <c r="G15" s="22" t="str">
        <f t="shared" ref="G15:G23" si="1">"x" &amp;VLOOKUP($D$14,Factor,2,1)</f>
        <v>x0.99</v>
      </c>
      <c r="H15" s="24">
        <f t="shared" ref="H15:H23" si="2">F15*VLOOKUP($D$14,Factor,2,1)</f>
        <v>0.15509999999999999</v>
      </c>
      <c r="I15" s="5"/>
      <c r="J15" s="19">
        <v>0.09</v>
      </c>
      <c r="K15" s="20">
        <v>0.62</v>
      </c>
      <c r="M15" s="4"/>
      <c r="N15" s="21" t="s">
        <v>38</v>
      </c>
      <c r="O15" s="5"/>
      <c r="P15" s="22" t="s">
        <v>55</v>
      </c>
      <c r="Q15" s="22" t="s">
        <v>68</v>
      </c>
      <c r="R15" s="6"/>
      <c r="T15" s="4" t="s">
        <v>27</v>
      </c>
      <c r="U15" s="19"/>
      <c r="V15" s="44">
        <f t="shared" si="0"/>
        <v>0.94</v>
      </c>
      <c r="W15" s="23" t="s">
        <v>63</v>
      </c>
      <c r="X15" s="24">
        <f>V15/20</f>
        <v>4.7E-2</v>
      </c>
      <c r="Y15" s="6"/>
      <c r="AA15" s="4" t="s">
        <v>27</v>
      </c>
      <c r="AB15" s="19"/>
      <c r="AC15" s="44">
        <f>D15</f>
        <v>0.94</v>
      </c>
      <c r="AD15" s="23" t="s">
        <v>60</v>
      </c>
      <c r="AE15" s="24">
        <f>AC15/6</f>
        <v>0.15666666666666665</v>
      </c>
      <c r="AF15" s="6"/>
    </row>
    <row r="16" spans="2:32" x14ac:dyDescent="0.2">
      <c r="B16" s="4" t="s">
        <v>28</v>
      </c>
      <c r="C16" s="19">
        <v>0.3</v>
      </c>
      <c r="D16" s="39">
        <v>0.25</v>
      </c>
      <c r="E16" s="23" t="s">
        <v>61</v>
      </c>
      <c r="F16" s="24">
        <f>D16/24</f>
        <v>1.0416666666666666E-2</v>
      </c>
      <c r="G16" s="22" t="str">
        <f t="shared" si="1"/>
        <v>x0.99</v>
      </c>
      <c r="H16" s="24">
        <f t="shared" si="2"/>
        <v>1.0312499999999999E-2</v>
      </c>
      <c r="I16" s="5"/>
      <c r="J16" s="19">
        <v>0.1</v>
      </c>
      <c r="K16" s="20">
        <v>0.66</v>
      </c>
      <c r="M16" s="4" t="s">
        <v>25</v>
      </c>
      <c r="N16" s="5"/>
      <c r="O16" s="44">
        <f>D14</f>
        <v>0.21</v>
      </c>
      <c r="P16" s="23" t="s">
        <v>59</v>
      </c>
      <c r="Q16" s="24">
        <f>O16</f>
        <v>0.21</v>
      </c>
      <c r="R16" s="6"/>
      <c r="T16" s="4" t="s">
        <v>28</v>
      </c>
      <c r="U16" s="19">
        <v>0.3</v>
      </c>
      <c r="V16" s="44">
        <f t="shared" si="0"/>
        <v>0.25</v>
      </c>
      <c r="W16" s="23" t="s">
        <v>69</v>
      </c>
      <c r="X16" s="24">
        <f>V16/30</f>
        <v>8.3333333333333332E-3</v>
      </c>
      <c r="Y16" s="6"/>
      <c r="AA16" s="4" t="s">
        <v>28</v>
      </c>
      <c r="AB16" s="19">
        <v>0.3</v>
      </c>
      <c r="AC16" s="44">
        <f>D16</f>
        <v>0.25</v>
      </c>
      <c r="AD16" s="23" t="s">
        <v>61</v>
      </c>
      <c r="AE16" s="24">
        <f>AC16/24</f>
        <v>1.0416666666666666E-2</v>
      </c>
      <c r="AF16" s="6"/>
    </row>
    <row r="17" spans="2:32" x14ac:dyDescent="0.2">
      <c r="B17" s="4" t="s">
        <v>29</v>
      </c>
      <c r="C17" s="25" t="s">
        <v>56</v>
      </c>
      <c r="D17" s="40">
        <v>0.11</v>
      </c>
      <c r="E17" s="23" t="s">
        <v>62</v>
      </c>
      <c r="F17" s="24">
        <f>D17/15</f>
        <v>7.3333333333333332E-3</v>
      </c>
      <c r="G17" s="22" t="str">
        <f t="shared" si="1"/>
        <v>x0.99</v>
      </c>
      <c r="H17" s="24">
        <f t="shared" si="2"/>
        <v>7.26E-3</v>
      </c>
      <c r="I17" s="5"/>
      <c r="J17" s="19">
        <v>0.11</v>
      </c>
      <c r="K17" s="20">
        <v>0.7</v>
      </c>
      <c r="M17" s="4" t="s">
        <v>27</v>
      </c>
      <c r="N17" s="5"/>
      <c r="O17" s="44">
        <f>D15</f>
        <v>0.94</v>
      </c>
      <c r="P17" s="23" t="s">
        <v>60</v>
      </c>
      <c r="Q17" s="24">
        <f>O17/6</f>
        <v>0.15666666666666665</v>
      </c>
      <c r="R17" s="6"/>
      <c r="T17" s="4" t="s">
        <v>29</v>
      </c>
      <c r="U17" s="24">
        <v>0.01</v>
      </c>
      <c r="V17" s="45">
        <f t="shared" si="0"/>
        <v>0.11</v>
      </c>
      <c r="W17" s="16" t="s">
        <v>63</v>
      </c>
      <c r="X17" s="24">
        <f>V17/20</f>
        <v>5.4999999999999997E-3</v>
      </c>
      <c r="Y17" s="6"/>
      <c r="AA17" s="4" t="s">
        <v>30</v>
      </c>
      <c r="AB17" s="24">
        <v>0.01</v>
      </c>
      <c r="AC17" s="44">
        <f>D18</f>
        <v>0.05</v>
      </c>
      <c r="AD17" s="16" t="s">
        <v>22</v>
      </c>
      <c r="AE17" s="24">
        <f>AC17/40</f>
        <v>1.25E-3</v>
      </c>
      <c r="AF17" s="6"/>
    </row>
    <row r="18" spans="2:32" x14ac:dyDescent="0.2">
      <c r="B18" s="4" t="s">
        <v>30</v>
      </c>
      <c r="C18" s="24">
        <v>0.01</v>
      </c>
      <c r="D18" s="40">
        <v>0.05</v>
      </c>
      <c r="E18" s="23" t="s">
        <v>63</v>
      </c>
      <c r="F18" s="24">
        <f>D18/20</f>
        <v>2.5000000000000001E-3</v>
      </c>
      <c r="G18" s="22" t="str">
        <f t="shared" si="1"/>
        <v>x0.99</v>
      </c>
      <c r="H18" s="24">
        <f t="shared" si="2"/>
        <v>2.4750000000000002E-3</v>
      </c>
      <c r="I18" s="5"/>
      <c r="J18" s="19">
        <v>0.12</v>
      </c>
      <c r="K18" s="20">
        <v>0.75</v>
      </c>
      <c r="M18" s="4" t="s">
        <v>29</v>
      </c>
      <c r="N18" s="24">
        <v>0.01</v>
      </c>
      <c r="O18" s="45">
        <f>D17</f>
        <v>0.11</v>
      </c>
      <c r="P18" s="23" t="s">
        <v>62</v>
      </c>
      <c r="Q18" s="24">
        <f>O18/15</f>
        <v>7.3333333333333332E-3</v>
      </c>
      <c r="R18" s="6"/>
      <c r="T18" s="4" t="s">
        <v>30</v>
      </c>
      <c r="U18" s="24">
        <v>0.01</v>
      </c>
      <c r="V18" s="45">
        <f t="shared" si="0"/>
        <v>0.05</v>
      </c>
      <c r="W18" s="16" t="s">
        <v>70</v>
      </c>
      <c r="X18" s="24">
        <f>V18/60</f>
        <v>8.3333333333333339E-4</v>
      </c>
      <c r="Y18" s="6"/>
      <c r="AA18" s="4" t="s">
        <v>31</v>
      </c>
      <c r="AB18" s="24">
        <v>0.01</v>
      </c>
      <c r="AC18" s="44">
        <f>D19</f>
        <v>0.04</v>
      </c>
      <c r="AD18" s="16" t="s">
        <v>64</v>
      </c>
      <c r="AE18" s="24">
        <f>AC18/5</f>
        <v>8.0000000000000002E-3</v>
      </c>
      <c r="AF18" s="6"/>
    </row>
    <row r="19" spans="2:32" x14ac:dyDescent="0.2">
      <c r="B19" s="4" t="s">
        <v>31</v>
      </c>
      <c r="C19" s="24">
        <v>0.01</v>
      </c>
      <c r="D19" s="40">
        <v>0.04</v>
      </c>
      <c r="E19" s="23" t="s">
        <v>64</v>
      </c>
      <c r="F19" s="24">
        <f>D19/5</f>
        <v>8.0000000000000002E-3</v>
      </c>
      <c r="G19" s="22" t="str">
        <f t="shared" si="1"/>
        <v>x0.99</v>
      </c>
      <c r="H19" s="24">
        <f t="shared" si="2"/>
        <v>7.92E-3</v>
      </c>
      <c r="I19" s="5"/>
      <c r="J19" s="19">
        <v>0.13</v>
      </c>
      <c r="K19" s="20">
        <v>0.8</v>
      </c>
      <c r="M19" s="4" t="s">
        <v>30</v>
      </c>
      <c r="N19" s="24">
        <v>0.01</v>
      </c>
      <c r="O19" s="45">
        <f>D18</f>
        <v>0.05</v>
      </c>
      <c r="P19" s="23" t="s">
        <v>62</v>
      </c>
      <c r="Q19" s="24">
        <f>O19/15</f>
        <v>3.3333333333333335E-3</v>
      </c>
      <c r="R19" s="6"/>
      <c r="T19" s="4" t="s">
        <v>31</v>
      </c>
      <c r="U19" s="24">
        <v>0.01</v>
      </c>
      <c r="V19" s="45">
        <f t="shared" si="0"/>
        <v>0.04</v>
      </c>
      <c r="W19" s="16" t="s">
        <v>63</v>
      </c>
      <c r="X19" s="24">
        <f>V19/20</f>
        <v>2E-3</v>
      </c>
      <c r="Y19" s="6"/>
      <c r="AA19" s="4" t="s">
        <v>32</v>
      </c>
      <c r="AB19" s="24">
        <v>0.01</v>
      </c>
      <c r="AC19" s="44">
        <f>D20</f>
        <v>0.01</v>
      </c>
      <c r="AD19" s="16" t="s">
        <v>23</v>
      </c>
      <c r="AE19" s="24">
        <f>AC19/4</f>
        <v>2.5000000000000001E-3</v>
      </c>
      <c r="AF19" s="6"/>
    </row>
    <row r="20" spans="2:32" x14ac:dyDescent="0.2">
      <c r="B20" s="4" t="s">
        <v>32</v>
      </c>
      <c r="C20" s="24">
        <v>0.01</v>
      </c>
      <c r="D20" s="40">
        <v>0.01</v>
      </c>
      <c r="E20" s="23" t="s">
        <v>64</v>
      </c>
      <c r="F20" s="24">
        <f>D20/5</f>
        <v>2E-3</v>
      </c>
      <c r="G20" s="22" t="str">
        <f t="shared" si="1"/>
        <v>x0.99</v>
      </c>
      <c r="H20" s="24">
        <f t="shared" si="2"/>
        <v>1.98E-3</v>
      </c>
      <c r="I20" s="5"/>
      <c r="J20" s="19">
        <v>0.14000000000000001</v>
      </c>
      <c r="K20" s="20">
        <v>0.85</v>
      </c>
      <c r="M20" s="4" t="s">
        <v>31</v>
      </c>
      <c r="N20" s="24">
        <v>0.01</v>
      </c>
      <c r="O20" s="45">
        <f>D19</f>
        <v>0.04</v>
      </c>
      <c r="P20" s="16" t="s">
        <v>64</v>
      </c>
      <c r="Q20" s="24">
        <f>O20/5</f>
        <v>8.0000000000000002E-3</v>
      </c>
      <c r="R20" s="6"/>
      <c r="T20" s="4" t="s">
        <v>32</v>
      </c>
      <c r="U20" s="24">
        <v>0.01</v>
      </c>
      <c r="V20" s="45">
        <f t="shared" si="0"/>
        <v>0.01</v>
      </c>
      <c r="W20" s="16" t="s">
        <v>62</v>
      </c>
      <c r="X20" s="24">
        <f>V20/15</f>
        <v>6.6666666666666664E-4</v>
      </c>
      <c r="Y20" s="6"/>
      <c r="AA20" s="4" t="s">
        <v>33</v>
      </c>
      <c r="AB20" s="24">
        <v>5.0000000000000001E-3</v>
      </c>
      <c r="AC20" s="44">
        <f>D21</f>
        <v>0.01</v>
      </c>
      <c r="AD20" s="16" t="s">
        <v>24</v>
      </c>
      <c r="AE20" s="24">
        <f>AC20/14</f>
        <v>7.1428571428571429E-4</v>
      </c>
      <c r="AF20" s="29"/>
    </row>
    <row r="21" spans="2:32" x14ac:dyDescent="0.2">
      <c r="B21" s="4" t="s">
        <v>33</v>
      </c>
      <c r="C21" s="5">
        <v>5.0000000000000001E-3</v>
      </c>
      <c r="D21" s="41">
        <v>0.01</v>
      </c>
      <c r="E21" s="23" t="s">
        <v>64</v>
      </c>
      <c r="F21" s="24">
        <f>D21/5</f>
        <v>2E-3</v>
      </c>
      <c r="G21" s="22" t="str">
        <f t="shared" si="1"/>
        <v>x0.99</v>
      </c>
      <c r="H21" s="24">
        <f t="shared" si="2"/>
        <v>1.98E-3</v>
      </c>
      <c r="I21" s="5"/>
      <c r="J21" s="19">
        <v>0.15</v>
      </c>
      <c r="K21" s="20">
        <v>0.88</v>
      </c>
      <c r="M21" s="4" t="s">
        <v>32</v>
      </c>
      <c r="N21" s="24">
        <v>0.01</v>
      </c>
      <c r="O21" s="45">
        <f>D20</f>
        <v>0.01</v>
      </c>
      <c r="P21" s="16" t="s">
        <v>64</v>
      </c>
      <c r="Q21" s="24">
        <f>O21/5</f>
        <v>2E-3</v>
      </c>
      <c r="R21" s="6"/>
      <c r="T21" s="4" t="s">
        <v>33</v>
      </c>
      <c r="U21" s="24">
        <v>5.0000000000000001E-3</v>
      </c>
      <c r="V21" s="12">
        <f t="shared" si="0"/>
        <v>0.01</v>
      </c>
      <c r="W21" s="16" t="s">
        <v>71</v>
      </c>
      <c r="X21" s="24">
        <f>V21/10</f>
        <v>1E-3</v>
      </c>
      <c r="Y21" s="6"/>
      <c r="AA21" s="4"/>
      <c r="AB21" s="5"/>
      <c r="AC21" s="5"/>
      <c r="AD21" s="5"/>
      <c r="AE21" s="15">
        <f>SUM(AE14:AE20)</f>
        <v>0.38954761904761903</v>
      </c>
      <c r="AF21" s="29" t="s">
        <v>37</v>
      </c>
    </row>
    <row r="22" spans="2:32" x14ac:dyDescent="0.2">
      <c r="B22" s="4" t="s">
        <v>34</v>
      </c>
      <c r="C22" s="5">
        <v>5.0000000000000001E-3</v>
      </c>
      <c r="D22" s="41">
        <v>5.0000000000000001E-3</v>
      </c>
      <c r="E22" s="23" t="s">
        <v>64</v>
      </c>
      <c r="F22" s="24">
        <f>D22/5</f>
        <v>1E-3</v>
      </c>
      <c r="G22" s="22" t="str">
        <f t="shared" si="1"/>
        <v>x0.99</v>
      </c>
      <c r="H22" s="24">
        <f t="shared" si="2"/>
        <v>9.8999999999999999E-4</v>
      </c>
      <c r="I22" s="5"/>
      <c r="J22" s="19">
        <v>0.16</v>
      </c>
      <c r="K22" s="20">
        <v>0.92</v>
      </c>
      <c r="M22" s="4" t="s">
        <v>33</v>
      </c>
      <c r="N22" s="24">
        <v>5.0000000000000001E-3</v>
      </c>
      <c r="O22" s="12">
        <f>D21</f>
        <v>0.01</v>
      </c>
      <c r="P22" s="16" t="s">
        <v>64</v>
      </c>
      <c r="Q22" s="24">
        <f>O22/5</f>
        <v>2E-3</v>
      </c>
      <c r="R22" s="29"/>
      <c r="T22" s="4" t="s">
        <v>35</v>
      </c>
      <c r="U22" s="5">
        <v>5.0000000000000001E-4</v>
      </c>
      <c r="V22" s="12">
        <f>D23</f>
        <v>5.0000000000000001E-4</v>
      </c>
      <c r="W22" s="17" t="s">
        <v>57</v>
      </c>
      <c r="X22" s="24">
        <f>V22*5</f>
        <v>2.5000000000000001E-3</v>
      </c>
      <c r="Y22" s="29"/>
      <c r="AA22" s="4"/>
      <c r="AB22" s="5"/>
      <c r="AC22" s="5"/>
      <c r="AD22" s="5"/>
      <c r="AE22" s="5"/>
      <c r="AF22" s="6"/>
    </row>
    <row r="23" spans="2:32" ht="13.5" thickBot="1" x14ac:dyDescent="0.25">
      <c r="B23" s="4" t="s">
        <v>35</v>
      </c>
      <c r="C23" s="5">
        <v>5.0000000000000001E-4</v>
      </c>
      <c r="D23" s="42">
        <v>5.0000000000000001E-4</v>
      </c>
      <c r="E23" s="22" t="s">
        <v>57</v>
      </c>
      <c r="F23" s="24">
        <f>D23*5</f>
        <v>2.5000000000000001E-3</v>
      </c>
      <c r="G23" s="22" t="str">
        <f t="shared" si="1"/>
        <v>x0.99</v>
      </c>
      <c r="H23" s="24">
        <f t="shared" si="2"/>
        <v>2.4750000000000002E-3</v>
      </c>
      <c r="I23" s="5"/>
      <c r="J23" s="19">
        <v>0.17</v>
      </c>
      <c r="K23" s="20">
        <v>0.94</v>
      </c>
      <c r="M23" s="4"/>
      <c r="N23" s="5"/>
      <c r="O23" s="31"/>
      <c r="P23" s="5"/>
      <c r="Q23" s="15">
        <f>SUM(Q16:Q22)</f>
        <v>0.38933333333333336</v>
      </c>
      <c r="R23" s="29" t="s">
        <v>37</v>
      </c>
      <c r="T23" s="4"/>
      <c r="U23" s="5"/>
      <c r="V23" s="5"/>
      <c r="W23" s="5"/>
      <c r="X23" s="15">
        <f>SUM(X14:X22)</f>
        <v>0.27783333333333338</v>
      </c>
      <c r="Y23" s="29" t="s">
        <v>37</v>
      </c>
      <c r="AA23" s="4"/>
      <c r="AB23" s="5"/>
      <c r="AC23" s="5"/>
      <c r="AD23" s="5"/>
      <c r="AE23" s="5"/>
      <c r="AF23" s="6"/>
    </row>
    <row r="24" spans="2:32" x14ac:dyDescent="0.2">
      <c r="B24" s="4" t="s">
        <v>78</v>
      </c>
      <c r="C24" s="32">
        <v>0.01</v>
      </c>
      <c r="D24" s="37">
        <v>0.01</v>
      </c>
      <c r="E24" s="23" t="s">
        <v>58</v>
      </c>
      <c r="F24" s="5"/>
      <c r="G24" s="5"/>
      <c r="H24" s="15">
        <f>SUM(H15:H23)+H14</f>
        <v>0.40049250000000003</v>
      </c>
      <c r="I24" s="26" t="s">
        <v>37</v>
      </c>
      <c r="J24" s="19">
        <v>0.18</v>
      </c>
      <c r="K24" s="20">
        <v>0.96</v>
      </c>
      <c r="M24" s="4"/>
      <c r="N24" s="5"/>
      <c r="O24" s="5"/>
      <c r="P24" s="5"/>
      <c r="Q24" s="5"/>
      <c r="R24" s="6"/>
      <c r="T24" s="4"/>
      <c r="U24" s="5"/>
      <c r="V24" s="5"/>
      <c r="W24" s="5"/>
      <c r="X24" s="5"/>
      <c r="Y24" s="6"/>
      <c r="AA24" s="4"/>
      <c r="AB24" s="5"/>
      <c r="AC24" s="5"/>
      <c r="AD24" s="5"/>
      <c r="AE24" s="5"/>
      <c r="AF24" s="6"/>
    </row>
    <row r="25" spans="2:32" x14ac:dyDescent="0.2">
      <c r="B25" s="4" t="s">
        <v>44</v>
      </c>
      <c r="C25" s="24">
        <v>0.03</v>
      </c>
      <c r="D25" s="13">
        <v>0.03</v>
      </c>
      <c r="E25" s="23" t="s">
        <v>58</v>
      </c>
      <c r="F25" s="5"/>
      <c r="G25" s="5"/>
      <c r="H25" s="5"/>
      <c r="I25" s="5"/>
      <c r="J25" s="19">
        <v>0.19</v>
      </c>
      <c r="K25" s="20">
        <v>0.97</v>
      </c>
      <c r="M25" s="4"/>
      <c r="N25" s="5"/>
      <c r="O25" s="5"/>
      <c r="P25" s="5"/>
      <c r="Q25" s="5"/>
      <c r="R25" s="6"/>
      <c r="T25" s="4"/>
      <c r="U25" s="5"/>
      <c r="V25" s="5"/>
      <c r="W25" s="5"/>
      <c r="X25" s="5"/>
      <c r="Y25" s="6"/>
      <c r="AA25" s="4"/>
      <c r="AB25" s="5"/>
      <c r="AC25" s="5"/>
      <c r="AD25" s="5"/>
      <c r="AE25" s="5"/>
      <c r="AF25" s="6"/>
    </row>
    <row r="26" spans="2:32" x14ac:dyDescent="0.2">
      <c r="B26" s="4" t="s">
        <v>45</v>
      </c>
      <c r="C26" s="24">
        <v>0.03</v>
      </c>
      <c r="D26" s="13">
        <v>0.03</v>
      </c>
      <c r="E26" s="23" t="s">
        <v>58</v>
      </c>
      <c r="F26" s="5"/>
      <c r="G26" s="5"/>
      <c r="H26" s="5"/>
      <c r="I26" s="5"/>
      <c r="J26" s="19">
        <v>0.2</v>
      </c>
      <c r="K26" s="20">
        <v>0.98</v>
      </c>
      <c r="M26" s="48"/>
      <c r="N26" s="5"/>
      <c r="O26" s="5"/>
      <c r="P26" s="5"/>
      <c r="Q26" s="5"/>
      <c r="R26" s="6"/>
      <c r="T26" s="4"/>
      <c r="U26" s="5"/>
      <c r="V26" s="5"/>
      <c r="W26" s="5"/>
      <c r="X26" s="5"/>
      <c r="Y26" s="6"/>
      <c r="AA26" s="4"/>
      <c r="AB26" s="5"/>
      <c r="AC26" s="5"/>
      <c r="AD26" s="5"/>
      <c r="AE26" s="5"/>
      <c r="AF26" s="6"/>
    </row>
    <row r="27" spans="2:32" x14ac:dyDescent="0.2">
      <c r="B27" s="4"/>
      <c r="C27" s="5" t="s">
        <v>46</v>
      </c>
      <c r="J27" s="19">
        <v>0.21</v>
      </c>
      <c r="K27" s="20">
        <v>0.99</v>
      </c>
      <c r="M27" s="4"/>
      <c r="N27" s="5"/>
      <c r="O27" s="5"/>
      <c r="P27" s="5"/>
      <c r="Q27" s="5"/>
      <c r="R27" s="6"/>
      <c r="T27" s="4"/>
      <c r="U27" s="5"/>
      <c r="V27" s="5"/>
      <c r="W27" s="5"/>
      <c r="X27" s="5"/>
      <c r="Y27" s="6"/>
      <c r="AA27" s="4"/>
      <c r="AB27" s="5"/>
      <c r="AC27" s="5"/>
      <c r="AD27" s="5"/>
      <c r="AE27" s="5"/>
      <c r="AF27" s="6"/>
    </row>
    <row r="28" spans="2:32" ht="13.5" thickBot="1" x14ac:dyDescent="0.25">
      <c r="B28" s="14"/>
      <c r="C28" s="8"/>
      <c r="D28" s="8"/>
      <c r="E28" s="8"/>
      <c r="F28" s="8"/>
      <c r="G28" s="8"/>
      <c r="H28" s="8"/>
      <c r="I28" s="8"/>
      <c r="J28" s="27">
        <v>0.22</v>
      </c>
      <c r="K28" s="28">
        <v>1</v>
      </c>
      <c r="M28" s="49"/>
      <c r="N28" s="8"/>
      <c r="O28" s="8"/>
      <c r="P28" s="8"/>
      <c r="Q28" s="8"/>
      <c r="R28" s="9"/>
      <c r="T28" s="14"/>
      <c r="U28" s="8"/>
      <c r="V28" s="8"/>
      <c r="W28" s="8"/>
      <c r="X28" s="8"/>
      <c r="Y28" s="9"/>
      <c r="AA28" s="14"/>
      <c r="AB28" s="8"/>
      <c r="AC28" s="8"/>
      <c r="AD28" s="8"/>
      <c r="AE28" s="8"/>
      <c r="AF28" s="9"/>
    </row>
    <row r="30" spans="2:32" ht="13.5" thickBot="1" x14ac:dyDescent="0.25">
      <c r="B30" s="18" t="s">
        <v>72</v>
      </c>
      <c r="C30" s="5"/>
      <c r="D30" s="5"/>
      <c r="E30" s="67" t="s">
        <v>75</v>
      </c>
      <c r="F30" s="34" t="s">
        <v>13</v>
      </c>
    </row>
    <row r="31" spans="2:32" x14ac:dyDescent="0.2">
      <c r="B31" s="77" t="s">
        <v>42</v>
      </c>
      <c r="C31" s="77"/>
      <c r="D31" s="77"/>
      <c r="E31" s="63"/>
      <c r="F31" s="74" t="s">
        <v>0</v>
      </c>
      <c r="G31" s="75"/>
      <c r="H31" s="75"/>
      <c r="I31" s="75"/>
      <c r="J31" s="75"/>
      <c r="K31" s="75"/>
      <c r="L31" s="75"/>
      <c r="M31" s="75"/>
      <c r="N31" s="75"/>
      <c r="O31" s="76"/>
      <c r="Q31" s="1" t="s">
        <v>47</v>
      </c>
      <c r="R31" s="2"/>
      <c r="S31" s="2"/>
      <c r="T31" s="2"/>
      <c r="U31" s="3"/>
    </row>
    <row r="32" spans="2:32" ht="13.5" thickBot="1" x14ac:dyDescent="0.25">
      <c r="B32" s="35">
        <f>D15/D14</f>
        <v>4.4761904761904763</v>
      </c>
      <c r="C32" s="8"/>
      <c r="D32" s="8"/>
      <c r="E32" s="64" t="s">
        <v>1</v>
      </c>
      <c r="F32" s="83" t="s">
        <v>91</v>
      </c>
      <c r="G32" s="84"/>
      <c r="H32" s="84"/>
      <c r="I32" s="84"/>
      <c r="J32" s="84"/>
      <c r="K32" s="84"/>
      <c r="L32" s="84"/>
      <c r="M32" s="84"/>
      <c r="N32" s="84"/>
      <c r="O32" s="85"/>
      <c r="Q32" s="7" t="s">
        <v>48</v>
      </c>
      <c r="R32" s="5"/>
      <c r="S32" s="5"/>
      <c r="T32" s="5"/>
      <c r="U32" s="6"/>
    </row>
    <row r="33" spans="2:21" ht="13.5" thickBot="1" x14ac:dyDescent="0.25">
      <c r="B33" s="5"/>
      <c r="C33" s="5"/>
      <c r="D33" s="5"/>
      <c r="E33" s="33"/>
      <c r="Q33" s="4" t="s">
        <v>66</v>
      </c>
      <c r="R33" s="5"/>
      <c r="S33" s="5"/>
      <c r="T33" s="5"/>
      <c r="U33" s="6"/>
    </row>
    <row r="34" spans="2:21" x14ac:dyDescent="0.2">
      <c r="B34" s="79" t="s">
        <v>43</v>
      </c>
      <c r="C34" s="80"/>
      <c r="D34" s="81"/>
      <c r="E34" s="65"/>
      <c r="F34" s="74" t="s">
        <v>3</v>
      </c>
      <c r="G34" s="75"/>
      <c r="H34" s="75"/>
      <c r="I34" s="75"/>
      <c r="J34" s="75"/>
      <c r="K34" s="75"/>
      <c r="L34" s="75"/>
      <c r="M34" s="75"/>
      <c r="N34" s="75"/>
      <c r="O34" s="76"/>
      <c r="Q34" s="4" t="s">
        <v>49</v>
      </c>
      <c r="R34" s="5"/>
      <c r="S34" s="5"/>
      <c r="T34" s="5"/>
      <c r="U34" s="6"/>
    </row>
    <row r="35" spans="2:21" ht="13.5" thickBot="1" x14ac:dyDescent="0.25">
      <c r="B35" s="35">
        <f>D15/D25</f>
        <v>31.333333333333332</v>
      </c>
      <c r="C35" s="8"/>
      <c r="D35" s="8"/>
      <c r="E35" s="64" t="s">
        <v>2</v>
      </c>
      <c r="F35" s="71" t="s">
        <v>4</v>
      </c>
      <c r="G35" s="72"/>
      <c r="H35" s="72"/>
      <c r="I35" s="72"/>
      <c r="J35" s="72"/>
      <c r="K35" s="72"/>
      <c r="L35" s="72"/>
      <c r="M35" s="72"/>
      <c r="N35" s="72"/>
      <c r="O35" s="73"/>
      <c r="Q35" s="14" t="s">
        <v>50</v>
      </c>
      <c r="R35" s="8"/>
      <c r="S35" s="8"/>
      <c r="T35" s="8"/>
      <c r="U35" s="9"/>
    </row>
    <row r="36" spans="2:21" ht="13.5" thickBot="1" x14ac:dyDescent="0.25">
      <c r="B36" s="5"/>
      <c r="C36" s="5"/>
      <c r="D36" s="5"/>
      <c r="E36" s="33"/>
    </row>
    <row r="37" spans="2:21" x14ac:dyDescent="0.2">
      <c r="B37" s="82" t="s">
        <v>8</v>
      </c>
      <c r="C37" s="80"/>
      <c r="D37" s="81"/>
      <c r="E37" s="65"/>
      <c r="F37" s="74" t="s">
        <v>7</v>
      </c>
      <c r="G37" s="75"/>
      <c r="H37" s="75"/>
      <c r="I37" s="75"/>
      <c r="J37" s="75"/>
      <c r="K37" s="75"/>
      <c r="L37" s="75"/>
      <c r="M37" s="75"/>
      <c r="N37" s="75"/>
      <c r="O37" s="76"/>
    </row>
    <row r="38" spans="2:21" ht="13.5" thickBot="1" x14ac:dyDescent="0.25">
      <c r="B38" s="35">
        <f>D15/D16</f>
        <v>3.76</v>
      </c>
      <c r="C38" s="8"/>
      <c r="D38" s="8"/>
      <c r="E38" s="64" t="s">
        <v>77</v>
      </c>
      <c r="F38" s="8"/>
      <c r="G38" s="8"/>
      <c r="H38" s="8"/>
      <c r="I38" s="8"/>
      <c r="J38" s="8"/>
      <c r="K38" s="8"/>
      <c r="L38" s="8"/>
      <c r="M38" s="8"/>
      <c r="N38" s="8"/>
      <c r="O38" s="9"/>
    </row>
    <row r="39" spans="2:21" ht="13.5" thickBot="1" x14ac:dyDescent="0.25">
      <c r="B39" s="5"/>
      <c r="C39" s="5"/>
      <c r="D39" s="5"/>
      <c r="E39" s="33"/>
    </row>
    <row r="40" spans="2:21" x14ac:dyDescent="0.2">
      <c r="B40" s="91" t="s">
        <v>9</v>
      </c>
      <c r="C40" s="80"/>
      <c r="D40" s="81"/>
      <c r="E40" s="65"/>
      <c r="F40" s="74" t="s">
        <v>10</v>
      </c>
      <c r="G40" s="75"/>
      <c r="H40" s="75"/>
      <c r="I40" s="75"/>
      <c r="J40" s="75"/>
      <c r="K40" s="75"/>
      <c r="L40" s="75"/>
      <c r="M40" s="75"/>
      <c r="N40" s="75"/>
      <c r="O40" s="76"/>
    </row>
    <row r="41" spans="2:21" ht="13.5" thickBot="1" x14ac:dyDescent="0.25">
      <c r="B41" s="35">
        <f>D18/D17</f>
        <v>0.45454545454545459</v>
      </c>
      <c r="C41" s="8"/>
      <c r="D41" s="8"/>
      <c r="E41" s="64" t="s">
        <v>76</v>
      </c>
      <c r="F41" s="71" t="s">
        <v>11</v>
      </c>
      <c r="G41" s="72"/>
      <c r="H41" s="72"/>
      <c r="I41" s="72"/>
      <c r="J41" s="72"/>
      <c r="K41" s="72"/>
      <c r="L41" s="72"/>
      <c r="M41" s="72"/>
      <c r="N41" s="72"/>
      <c r="O41" s="73"/>
    </row>
    <row r="42" spans="2:21" ht="13.5" thickBot="1" x14ac:dyDescent="0.25">
      <c r="B42" s="5"/>
      <c r="C42" s="5"/>
      <c r="D42" s="5"/>
    </row>
    <row r="43" spans="2:21" x14ac:dyDescent="0.2">
      <c r="B43" s="77" t="s">
        <v>80</v>
      </c>
      <c r="C43" s="77"/>
      <c r="D43" s="77"/>
      <c r="E43" s="63"/>
      <c r="F43" s="74" t="s">
        <v>5</v>
      </c>
      <c r="G43" s="75"/>
      <c r="H43" s="75"/>
      <c r="I43" s="75"/>
      <c r="J43" s="75"/>
      <c r="K43" s="75"/>
      <c r="L43" s="75"/>
      <c r="M43" s="75"/>
      <c r="N43" s="75"/>
      <c r="O43" s="76"/>
    </row>
    <row r="44" spans="2:21" ht="13.5" thickBot="1" x14ac:dyDescent="0.25">
      <c r="B44" s="36" t="str">
        <f>IF(D21&gt;0.05,"V ","")&amp;IF(D22&gt;0.03,"Nb ","")&amp;IF(D24&gt;0.03,"Ti ","")</f>
        <v/>
      </c>
      <c r="C44" s="8" t="s">
        <v>79</v>
      </c>
      <c r="D44" s="8"/>
      <c r="E44" s="66" t="s">
        <v>58</v>
      </c>
      <c r="F44" s="71" t="s">
        <v>6</v>
      </c>
      <c r="G44" s="72"/>
      <c r="H44" s="72"/>
      <c r="I44" s="72"/>
      <c r="J44" s="72"/>
      <c r="K44" s="72"/>
      <c r="L44" s="72"/>
      <c r="M44" s="72"/>
      <c r="N44" s="72"/>
      <c r="O44" s="73"/>
    </row>
  </sheetData>
  <sheetProtection password="80A1" sheet="1"/>
  <mergeCells count="20">
    <mergeCell ref="O2:T6"/>
    <mergeCell ref="AA8:AB9"/>
    <mergeCell ref="B40:D40"/>
    <mergeCell ref="F40:O40"/>
    <mergeCell ref="F41:O41"/>
    <mergeCell ref="F43:O43"/>
    <mergeCell ref="F44:O44"/>
    <mergeCell ref="B43:D43"/>
    <mergeCell ref="U3:W4"/>
    <mergeCell ref="B31:D31"/>
    <mergeCell ref="B34:D34"/>
    <mergeCell ref="B37:D37"/>
    <mergeCell ref="F31:O31"/>
    <mergeCell ref="F32:O32"/>
    <mergeCell ref="F34:O34"/>
    <mergeCell ref="F35:O35"/>
    <mergeCell ref="F37:O37"/>
    <mergeCell ref="B8:C9"/>
    <mergeCell ref="M8:N9"/>
    <mergeCell ref="T8:U9"/>
  </mergeCells>
  <phoneticPr fontId="0" type="noConversion"/>
  <conditionalFormatting sqref="K11:K28">
    <cfRule type="expression" dxfId="1" priority="1" stopIfTrue="1">
      <formula>$J11=$D$14</formula>
    </cfRule>
  </conditionalFormatting>
  <conditionalFormatting sqref="J11:J28">
    <cfRule type="cellIs" dxfId="0" priority="2" stopIfTrue="1" operator="equal">
      <formula>$D$14</formula>
    </cfRule>
  </conditionalFormatting>
  <hyperlinks>
    <hyperlink ref="Q32" r:id="rId1"/>
    <hyperlink ref="K6" r:id="rId2"/>
    <hyperlink ref="B34" r:id="rId3" location="PPA46,M1"/>
    <hyperlink ref="B40" r:id="rId4" display="Nickel/Copper Ratio**"/>
  </hyperlinks>
  <pageMargins left="0.75" right="0.75" top="1" bottom="1" header="0.5" footer="0.5"/>
  <pageSetup orientation="portrait"/>
  <headerFooter alignWithMargins="0"/>
  <ignoredErrors>
    <ignoredError sqref="X16 X18" formula="1"/>
  </ignoredErrors>
  <drawing r:id="rId5"/>
  <legacy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Carbon Equivalents</vt:lpstr>
      <vt:lpstr>Factor</vt:lpstr>
    </vt:vector>
  </TitlesOfParts>
  <Company>Bri-Steel Manufacturing - Seamless Pipe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Bri-Steel Manufacturing Seamless Steel Pipe</dc:title>
  <dc:subject>Bri-Steel Manufacturing Seamless Steel Pipe</dc:subject>
  <dc:creator>Kenton Dechant</dc:creator>
  <cp:keywords>Bri-Steel Manufacturing Seamless Steel Pipe</cp:keywords>
  <dc:description>Bri-Steel Manufacturing Seamless Steel Pipe</dc:description>
  <cp:lastModifiedBy>Brian</cp:lastModifiedBy>
  <cp:lastPrinted>2006-12-08T19:48:05Z</cp:lastPrinted>
  <dcterms:created xsi:type="dcterms:W3CDTF">2001-11-21T17:42:36Z</dcterms:created>
  <dcterms:modified xsi:type="dcterms:W3CDTF">2017-01-07T18:36:23Z</dcterms:modified>
  <cp:category>Bri-Steel Manufacturing Seamless Steel Pipe</cp:category>
</cp:coreProperties>
</file>